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-20" yWindow="-20" windowWidth="24800" windowHeight="17260" tabRatio="500"/>
  </bookViews>
  <sheets>
    <sheet name="Sheet1" sheetId="1" r:id="rId1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AG16" i="1"/>
  <c r="C16"/>
  <c r="D16"/>
  <c r="AF16"/>
  <c r="AG15"/>
  <c r="C15"/>
  <c r="D15"/>
  <c r="E15"/>
  <c r="F15"/>
  <c r="AF15"/>
  <c r="AG14"/>
  <c r="C14"/>
  <c r="D14"/>
  <c r="E14"/>
  <c r="F14"/>
  <c r="G14"/>
  <c r="H14"/>
  <c r="AF14"/>
  <c r="AG13"/>
  <c r="C13"/>
  <c r="D13"/>
  <c r="E13"/>
  <c r="F13"/>
  <c r="G13"/>
  <c r="H13"/>
  <c r="AF13"/>
  <c r="AG12"/>
  <c r="C12"/>
  <c r="D12"/>
  <c r="E12"/>
  <c r="F12"/>
  <c r="G12"/>
  <c r="H12"/>
  <c r="I12"/>
  <c r="J12"/>
  <c r="AF12"/>
  <c r="AG11"/>
  <c r="C11"/>
  <c r="D11"/>
  <c r="E11"/>
  <c r="F11"/>
  <c r="G11"/>
  <c r="H11"/>
  <c r="I11"/>
  <c r="J11"/>
  <c r="K11"/>
  <c r="L11"/>
  <c r="AF11"/>
  <c r="AG10"/>
  <c r="C10"/>
  <c r="D10"/>
  <c r="E10"/>
  <c r="F10"/>
  <c r="G10"/>
  <c r="H10"/>
  <c r="I10"/>
  <c r="J10"/>
  <c r="K10"/>
  <c r="L10"/>
  <c r="AF10"/>
  <c r="AG9"/>
  <c r="C9"/>
  <c r="D9"/>
  <c r="E9"/>
  <c r="F9"/>
  <c r="G9"/>
  <c r="H9"/>
  <c r="I9"/>
  <c r="J9"/>
  <c r="K9"/>
  <c r="L9"/>
  <c r="AF9"/>
  <c r="AG8"/>
  <c r="C8"/>
  <c r="D8"/>
  <c r="E8"/>
  <c r="F8"/>
  <c r="G8"/>
  <c r="H8"/>
  <c r="I8"/>
  <c r="J8"/>
  <c r="K8"/>
  <c r="L8"/>
  <c r="M8"/>
  <c r="N8"/>
  <c r="AF8"/>
  <c r="AG7"/>
  <c r="D7"/>
  <c r="E7"/>
  <c r="C7"/>
  <c r="F7"/>
  <c r="G7"/>
  <c r="H7"/>
  <c r="I7"/>
  <c r="J7"/>
  <c r="K7"/>
  <c r="L7"/>
  <c r="M7"/>
  <c r="N7"/>
  <c r="O7"/>
  <c r="P7"/>
  <c r="AF7"/>
  <c r="C6"/>
  <c r="D6"/>
  <c r="E6"/>
  <c r="F6"/>
  <c r="G6"/>
  <c r="H6"/>
  <c r="I6"/>
  <c r="J6"/>
  <c r="K6"/>
  <c r="L6"/>
  <c r="M6"/>
  <c r="N6"/>
  <c r="O6"/>
  <c r="P6"/>
  <c r="AF6"/>
  <c r="AG5"/>
  <c r="C5"/>
  <c r="D5"/>
  <c r="E5"/>
  <c r="F5"/>
  <c r="G5"/>
  <c r="H5"/>
  <c r="I5"/>
  <c r="J5"/>
  <c r="K5"/>
  <c r="L5"/>
  <c r="M5"/>
  <c r="N5"/>
  <c r="O5"/>
  <c r="P5"/>
  <c r="Q5"/>
  <c r="R5"/>
  <c r="S5"/>
  <c r="T5"/>
  <c r="AF5"/>
  <c r="AG4"/>
  <c r="C4"/>
  <c r="D4"/>
  <c r="E4"/>
  <c r="F4"/>
  <c r="G4"/>
  <c r="H4"/>
  <c r="I4"/>
  <c r="J4"/>
  <c r="K4"/>
  <c r="L4"/>
  <c r="M4"/>
  <c r="N4"/>
  <c r="O4"/>
  <c r="P4"/>
  <c r="Q4"/>
  <c r="R4"/>
  <c r="S4"/>
  <c r="T4"/>
  <c r="U4"/>
  <c r="V4"/>
  <c r="AF4"/>
  <c r="C3"/>
  <c r="D3"/>
  <c r="E3"/>
  <c r="F3"/>
  <c r="G3"/>
  <c r="H3"/>
  <c r="I3"/>
  <c r="J3"/>
  <c r="K3"/>
  <c r="L3"/>
  <c r="M3"/>
  <c r="N3"/>
  <c r="O3"/>
  <c r="P3"/>
  <c r="Q3"/>
  <c r="R3"/>
  <c r="S3"/>
  <c r="T3"/>
  <c r="U3"/>
  <c r="V3"/>
  <c r="AF3"/>
</calcChain>
</file>

<file path=xl/sharedStrings.xml><?xml version="1.0" encoding="utf-8"?>
<sst xmlns="http://schemas.openxmlformats.org/spreadsheetml/2006/main" count="63" uniqueCount="63">
  <si>
    <t>TEAM</t>
  </si>
  <si>
    <t>Place</t>
    <phoneticPr fontId="1" type="noConversion"/>
  </si>
  <si>
    <t>LAP1</t>
  </si>
  <si>
    <t>LAP1TIME</t>
  </si>
  <si>
    <t>LAP2</t>
  </si>
  <si>
    <t>LAP2TIME</t>
  </si>
  <si>
    <t>LAP3</t>
  </si>
  <si>
    <t>LAP3TIME</t>
  </si>
  <si>
    <t>LAP4</t>
  </si>
  <si>
    <t>LAP4TIME</t>
  </si>
  <si>
    <t>LAP5</t>
  </si>
  <si>
    <t>LAP5TIME</t>
  </si>
  <si>
    <t>LAP6</t>
  </si>
  <si>
    <t>LAP6TIME</t>
  </si>
  <si>
    <t>LAP7</t>
  </si>
  <si>
    <t>LAP7TIME</t>
  </si>
  <si>
    <t>LAP8</t>
  </si>
  <si>
    <t>LAP8TIME</t>
  </si>
  <si>
    <t>LAP9</t>
  </si>
  <si>
    <t>LAP9TIME</t>
  </si>
  <si>
    <t>LAP10</t>
  </si>
  <si>
    <t>LAP10TIME</t>
  </si>
  <si>
    <t>LAP11</t>
  </si>
  <si>
    <t>LAP11TIME</t>
  </si>
  <si>
    <t>LAP12</t>
  </si>
  <si>
    <t>LAP12TIME</t>
  </si>
  <si>
    <t>LAP13</t>
  </si>
  <si>
    <t>LAP13TIME</t>
  </si>
  <si>
    <t>LAP14</t>
  </si>
  <si>
    <t xml:space="preserve">Total Laps </t>
    <phoneticPr fontId="1" type="noConversion"/>
  </si>
  <si>
    <t>Total Miles</t>
    <phoneticPr fontId="1" type="noConversion"/>
  </si>
  <si>
    <t>Total Run Time</t>
    <phoneticPr fontId="1" type="noConversion"/>
  </si>
  <si>
    <t>Total Feet Gained</t>
    <phoneticPr fontId="1" type="noConversion"/>
  </si>
  <si>
    <t>Solo</t>
    <phoneticPr fontId="1" type="noConversion"/>
  </si>
  <si>
    <t>Joel Meredith</t>
    <phoneticPr fontId="1" type="noConversion"/>
  </si>
  <si>
    <t>14000</t>
    <phoneticPr fontId="1" type="noConversion"/>
  </si>
  <si>
    <t>Jeff Davis</t>
    <phoneticPr fontId="1" type="noConversion"/>
  </si>
  <si>
    <t>2</t>
    <phoneticPr fontId="1" type="noConversion"/>
  </si>
  <si>
    <t>Tim Dines</t>
    <phoneticPr fontId="1" type="noConversion"/>
  </si>
  <si>
    <t>3</t>
    <phoneticPr fontId="1" type="noConversion"/>
  </si>
  <si>
    <t>Christopher Crossett</t>
    <phoneticPr fontId="1" type="noConversion"/>
  </si>
  <si>
    <t>4</t>
    <phoneticPr fontId="1" type="noConversion"/>
  </si>
  <si>
    <t>9800</t>
    <phoneticPr fontId="1" type="noConversion"/>
  </si>
  <si>
    <t>Melissa Martinez</t>
    <phoneticPr fontId="1" type="noConversion"/>
  </si>
  <si>
    <t>5</t>
    <phoneticPr fontId="1" type="noConversion"/>
  </si>
  <si>
    <t>Aaron Hill</t>
    <phoneticPr fontId="1" type="noConversion"/>
  </si>
  <si>
    <t>6</t>
    <phoneticPr fontId="1" type="noConversion"/>
  </si>
  <si>
    <t>Scott Simcox</t>
    <phoneticPr fontId="1" type="noConversion"/>
  </si>
  <si>
    <t>7</t>
    <phoneticPr fontId="1" type="noConversion"/>
  </si>
  <si>
    <t>Tyler Rusk</t>
    <phoneticPr fontId="1" type="noConversion"/>
  </si>
  <si>
    <t>8</t>
    <phoneticPr fontId="1" type="noConversion"/>
  </si>
  <si>
    <t>Gregg Ellis</t>
    <phoneticPr fontId="1" type="noConversion"/>
  </si>
  <si>
    <t>9</t>
    <phoneticPr fontId="1" type="noConversion"/>
  </si>
  <si>
    <t>Jennifer Whitley</t>
    <phoneticPr fontId="1" type="noConversion"/>
  </si>
  <si>
    <t>10</t>
    <phoneticPr fontId="1" type="noConversion"/>
  </si>
  <si>
    <t>Dee Reynolds</t>
    <phoneticPr fontId="1" type="noConversion"/>
  </si>
  <si>
    <t>11</t>
    <phoneticPr fontId="1" type="noConversion"/>
  </si>
  <si>
    <t>Kevin Brandon</t>
    <phoneticPr fontId="1" type="noConversion"/>
  </si>
  <si>
    <t>12</t>
    <phoneticPr fontId="1" type="noConversion"/>
  </si>
  <si>
    <t>John Crossett</t>
    <phoneticPr fontId="1" type="noConversion"/>
  </si>
  <si>
    <t>13</t>
    <phoneticPr fontId="1" type="noConversion"/>
  </si>
  <si>
    <t>Holland Carley</t>
    <phoneticPr fontId="1" type="noConversion"/>
  </si>
  <si>
    <t>14</t>
    <phoneticPr fontId="1" type="noConversion"/>
  </si>
</sst>
</file>

<file path=xl/styles.xml><?xml version="1.0" encoding="utf-8"?>
<styleSheet xmlns="http://schemas.openxmlformats.org/spreadsheetml/2006/main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Verdana"/>
    </font>
    <font>
      <sz val="8"/>
      <name val="Verdana"/>
    </font>
    <font>
      <sz val="14"/>
      <color indexed="8"/>
      <name val="Calibri"/>
    </font>
    <font>
      <b/>
      <u/>
      <sz val="14"/>
      <color indexed="8"/>
      <name val="Arial"/>
    </font>
    <font>
      <sz val="14"/>
      <color indexed="8"/>
      <name val="Arial"/>
    </font>
    <font>
      <b/>
      <u/>
      <sz val="14"/>
      <color indexed="8"/>
      <name val="Calibri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46" fontId="2" fillId="0" borderId="0" xfId="0" applyNumberFormat="1" applyFont="1"/>
    <xf numFmtId="0" fontId="2" fillId="0" borderId="0" xfId="0" applyFont="1" applyAlignment="1">
      <alignment horizontal="center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46" fontId="5" fillId="0" borderId="0" xfId="0" applyNumberFormat="1" applyFont="1"/>
    <xf numFmtId="1" fontId="2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 wrapText="1"/>
    </xf>
    <xf numFmtId="21" fontId="2" fillId="3" borderId="1" xfId="0" applyNumberFormat="1" applyFont="1" applyFill="1" applyBorder="1"/>
    <xf numFmtId="49" fontId="2" fillId="3" borderId="1" xfId="0" applyNumberFormat="1" applyFont="1" applyFill="1" applyBorder="1" applyAlignment="1">
      <alignment horizontal="center"/>
    </xf>
    <xf numFmtId="21" fontId="2" fillId="3" borderId="1" xfId="0" applyNumberFormat="1" applyFont="1" applyFill="1" applyBorder="1" applyAlignment="1"/>
    <xf numFmtId="21" fontId="2" fillId="3" borderId="0" xfId="0" applyNumberFormat="1" applyFont="1" applyFill="1"/>
    <xf numFmtId="49" fontId="4" fillId="3" borderId="1" xfId="0" applyNumberFormat="1" applyFont="1" applyFill="1" applyBorder="1" applyAlignment="1">
      <alignment horizontal="center" wrapText="1"/>
    </xf>
    <xf numFmtId="21" fontId="4" fillId="3" borderId="1" xfId="0" applyNumberFormat="1" applyFont="1" applyFill="1" applyBorder="1" applyAlignment="1">
      <alignment horizontal="center" wrapText="1"/>
    </xf>
    <xf numFmtId="21" fontId="4" fillId="3" borderId="0" xfId="0" applyNumberFormat="1" applyFont="1" applyFill="1" applyAlignment="1">
      <alignment wrapText="1"/>
    </xf>
    <xf numFmtId="46" fontId="2" fillId="2" borderId="1" xfId="0" applyNumberFormat="1" applyFont="1" applyFill="1" applyBorder="1"/>
    <xf numFmtId="49" fontId="2" fillId="2" borderId="1" xfId="0" applyNumberFormat="1" applyFont="1" applyFill="1" applyBorder="1" applyAlignment="1">
      <alignment horizontal="center"/>
    </xf>
    <xf numFmtId="21" fontId="2" fillId="2" borderId="1" xfId="0" applyNumberFormat="1" applyFont="1" applyFill="1" applyBorder="1"/>
    <xf numFmtId="21" fontId="2" fillId="2" borderId="1" xfId="0" applyNumberFormat="1" applyFont="1" applyFill="1" applyBorder="1" applyAlignment="1"/>
    <xf numFmtId="0" fontId="2" fillId="2" borderId="0" xfId="0" applyFont="1" applyFill="1"/>
    <xf numFmtId="46" fontId="2" fillId="2" borderId="0" xfId="0" applyNumberFormat="1" applyFont="1" applyFill="1"/>
    <xf numFmtId="0" fontId="4" fillId="2" borderId="1" xfId="0" applyFont="1" applyFill="1" applyBorder="1" applyAlignment="1">
      <alignment horizontal="center" wrapText="1"/>
    </xf>
    <xf numFmtId="21" fontId="4" fillId="2" borderId="1" xfId="0" applyNumberFormat="1" applyFont="1" applyFill="1" applyBorder="1" applyAlignment="1">
      <alignment horizontal="center" wrapText="1"/>
    </xf>
    <xf numFmtId="49" fontId="4" fillId="2" borderId="1" xfId="0" applyNumberFormat="1" applyFont="1" applyFill="1" applyBorder="1" applyAlignment="1">
      <alignment horizontal="center" wrapText="1"/>
    </xf>
    <xf numFmtId="0" fontId="4" fillId="2" borderId="0" xfId="0" applyFont="1" applyFill="1" applyAlignment="1">
      <alignment wrapText="1"/>
    </xf>
    <xf numFmtId="46" fontId="2" fillId="3" borderId="0" xfId="0" applyNumberFormat="1" applyFont="1" applyFill="1"/>
    <xf numFmtId="49" fontId="2" fillId="3" borderId="0" xfId="0" applyNumberFormat="1" applyFont="1" applyFill="1" applyAlignment="1">
      <alignment horizontal="center"/>
    </xf>
    <xf numFmtId="0" fontId="4" fillId="3" borderId="0" xfId="0" applyFont="1" applyFill="1" applyAlignment="1">
      <alignment horizontal="center" wrapText="1"/>
    </xf>
    <xf numFmtId="0" fontId="4" fillId="3" borderId="2" xfId="0" applyFont="1" applyFill="1" applyBorder="1" applyAlignment="1">
      <alignment horizontal="center" wrapText="1"/>
    </xf>
    <xf numFmtId="0" fontId="4" fillId="3" borderId="0" xfId="0" applyFont="1" applyFill="1" applyAlignment="1">
      <alignment wrapText="1"/>
    </xf>
    <xf numFmtId="0" fontId="4" fillId="2" borderId="1" xfId="0" applyFont="1" applyFill="1" applyBorder="1"/>
    <xf numFmtId="20" fontId="2" fillId="2" borderId="1" xfId="0" applyNumberFormat="1" applyFont="1" applyFill="1" applyBorder="1"/>
    <xf numFmtId="0" fontId="2" fillId="2" borderId="1" xfId="0" applyFont="1" applyFill="1" applyBorder="1"/>
    <xf numFmtId="46" fontId="2" fillId="3" borderId="1" xfId="0" applyNumberFormat="1" applyFont="1" applyFill="1" applyBorder="1"/>
    <xf numFmtId="20" fontId="2" fillId="3" borderId="1" xfId="0" applyNumberFormat="1" applyFont="1" applyFill="1" applyBorder="1"/>
    <xf numFmtId="0" fontId="2" fillId="3" borderId="1" xfId="0" applyFont="1" applyFill="1" applyBorder="1"/>
    <xf numFmtId="0" fontId="2" fillId="3" borderId="0" xfId="0" applyFont="1" applyFill="1"/>
    <xf numFmtId="0" fontId="4" fillId="3" borderId="1" xfId="0" applyFont="1" applyFill="1" applyBorder="1" applyAlignment="1">
      <alignment horizontal="center" wrapText="1"/>
    </xf>
    <xf numFmtId="49" fontId="2" fillId="2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AG16"/>
  <sheetViews>
    <sheetView tabSelected="1" view="pageLayout" workbookViewId="0">
      <selection sqref="A1:XFD16"/>
    </sheetView>
  </sheetViews>
  <sheetFormatPr baseColWidth="10" defaultRowHeight="13"/>
  <sheetData>
    <row r="1" spans="1:33" s="6" customFormat="1" ht="15" customHeight="1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3" t="s">
        <v>29</v>
      </c>
      <c r="AE1" s="4" t="s">
        <v>30</v>
      </c>
      <c r="AF1" s="4" t="s">
        <v>31</v>
      </c>
      <c r="AG1" s="5" t="s">
        <v>32</v>
      </c>
    </row>
    <row r="2" spans="1:33" s="6" customFormat="1" ht="15" customHeight="1">
      <c r="A2" s="7" t="s">
        <v>33</v>
      </c>
      <c r="B2" s="8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9"/>
      <c r="AE2" s="9"/>
      <c r="AF2" s="9"/>
      <c r="AG2" s="9"/>
    </row>
    <row r="3" spans="1:33" s="16" customFormat="1" ht="18">
      <c r="A3" s="10" t="s">
        <v>34</v>
      </c>
      <c r="B3" s="11">
        <v>1</v>
      </c>
      <c r="C3" s="10">
        <f>TIME(0,57,55)</f>
        <v>4.0219907407407406E-2</v>
      </c>
      <c r="D3" s="10">
        <f>C3</f>
        <v>4.0219907407407406E-2</v>
      </c>
      <c r="E3" s="10">
        <f>TIME(2,1,0)</f>
        <v>8.4027777777777771E-2</v>
      </c>
      <c r="F3" s="12">
        <f t="shared" ref="F3:F15" si="0">E3-C3</f>
        <v>4.3807870370370365E-2</v>
      </c>
      <c r="G3" s="10">
        <f>TIME(3,6,0)</f>
        <v>0.12916666666666668</v>
      </c>
      <c r="H3" s="10">
        <f t="shared" ref="H3:H14" si="1">G3-E3</f>
        <v>4.5138888888888909E-2</v>
      </c>
      <c r="I3" s="10">
        <f>TIME(4,9,0)</f>
        <v>0.17291666666666669</v>
      </c>
      <c r="J3" s="10">
        <f t="shared" ref="J3:J12" si="2">I3-G3</f>
        <v>4.3750000000000011E-2</v>
      </c>
      <c r="K3" s="10">
        <f>TIME(5,14,0)</f>
        <v>0.21805555555555556</v>
      </c>
      <c r="L3" s="10">
        <f t="shared" ref="L3:L11" si="3">K3-I3</f>
        <v>4.5138888888888867E-2</v>
      </c>
      <c r="M3" s="10">
        <f>TIME(6,15,0)</f>
        <v>0.26041666666666669</v>
      </c>
      <c r="N3" s="10">
        <f t="shared" ref="N3:N8" si="4">M3-K3</f>
        <v>4.2361111111111127E-2</v>
      </c>
      <c r="O3" s="10">
        <f>TIME(7,20,0)</f>
        <v>0.30555555555555552</v>
      </c>
      <c r="P3" s="10">
        <f>O3-M3</f>
        <v>4.513888888888884E-2</v>
      </c>
      <c r="Q3" s="10">
        <f>TIME(8,30,0)</f>
        <v>0.35416666666666669</v>
      </c>
      <c r="R3" s="10">
        <f>Q3-O3</f>
        <v>4.861111111111116E-2</v>
      </c>
      <c r="S3" s="10">
        <f>TIME(9,40,0)</f>
        <v>0.40277777777777773</v>
      </c>
      <c r="T3" s="10">
        <f>S3-Q3</f>
        <v>4.8611111111111049E-2</v>
      </c>
      <c r="U3" s="10">
        <f>TIME(10,50,0)</f>
        <v>0.4513888888888889</v>
      </c>
      <c r="V3" s="10">
        <f>U3-S3</f>
        <v>4.861111111111116E-2</v>
      </c>
      <c r="W3" s="13"/>
      <c r="X3" s="13"/>
      <c r="Y3" s="13"/>
      <c r="Z3" s="13"/>
      <c r="AA3" s="13"/>
      <c r="AB3" s="13"/>
      <c r="AC3" s="13"/>
      <c r="AD3" s="14">
        <v>10</v>
      </c>
      <c r="AE3" s="14">
        <v>50</v>
      </c>
      <c r="AF3" s="15">
        <f t="shared" ref="AF3:AF16" si="5">SUM(D3+F3+H3)+J3+L3+N3+P3+R3+T3+V3+X3+Z3+AB3</f>
        <v>0.4513888888888889</v>
      </c>
      <c r="AG3" s="14" t="s">
        <v>35</v>
      </c>
    </row>
    <row r="4" spans="1:33" s="26" customFormat="1" ht="18">
      <c r="A4" s="17" t="s">
        <v>36</v>
      </c>
      <c r="B4" s="18" t="s">
        <v>37</v>
      </c>
      <c r="C4" s="19">
        <f>TIME(0,58,16)</f>
        <v>4.0462962962962964E-2</v>
      </c>
      <c r="D4" s="19">
        <f t="shared" ref="D4" si="6">C4</f>
        <v>4.0462962962962964E-2</v>
      </c>
      <c r="E4" s="19">
        <f>TIME(2,11,0)</f>
        <v>9.0972222222222218E-2</v>
      </c>
      <c r="F4" s="20">
        <f t="shared" si="0"/>
        <v>5.0509259259259254E-2</v>
      </c>
      <c r="G4" s="19">
        <f>TIME(3,6,0)</f>
        <v>0.12916666666666668</v>
      </c>
      <c r="H4" s="19">
        <f t="shared" si="1"/>
        <v>3.8194444444444461E-2</v>
      </c>
      <c r="I4" s="19">
        <f>TIME(4,14,0)</f>
        <v>0.1763888888888889</v>
      </c>
      <c r="J4" s="19">
        <f t="shared" si="2"/>
        <v>4.7222222222222221E-2</v>
      </c>
      <c r="K4" s="19">
        <f>TIME(5,26,0)</f>
        <v>0.22638888888888889</v>
      </c>
      <c r="L4" s="19">
        <f t="shared" si="3"/>
        <v>4.9999999999999989E-2</v>
      </c>
      <c r="M4" s="19">
        <f>TIME(6,27,0)</f>
        <v>0.26874999999999999</v>
      </c>
      <c r="N4" s="19">
        <f t="shared" si="4"/>
        <v>4.2361111111111099E-2</v>
      </c>
      <c r="O4" s="19">
        <f>TIME(7,35,0)</f>
        <v>0.31597222222222221</v>
      </c>
      <c r="P4" s="19">
        <f>O4-M4</f>
        <v>4.7222222222222221E-2</v>
      </c>
      <c r="Q4" s="19">
        <f>TIME(8,43,0)</f>
        <v>0.36319444444444443</v>
      </c>
      <c r="R4" s="19">
        <f>Q4-O4</f>
        <v>4.7222222222222221E-2</v>
      </c>
      <c r="S4" s="19">
        <f>TIME(9,53,)</f>
        <v>0.41180555555555554</v>
      </c>
      <c r="T4" s="19">
        <f>S4-Q4</f>
        <v>4.8611111111111105E-2</v>
      </c>
      <c r="U4" s="19">
        <f>TIME(11,8,0)</f>
        <v>0.46388888888888885</v>
      </c>
      <c r="V4" s="19">
        <f>U4-S4</f>
        <v>5.2083333333333315E-2</v>
      </c>
      <c r="W4" s="21"/>
      <c r="X4" s="22"/>
      <c r="Y4" s="21"/>
      <c r="Z4" s="21"/>
      <c r="AA4" s="21"/>
      <c r="AB4" s="21"/>
      <c r="AC4" s="21"/>
      <c r="AD4" s="23">
        <v>10</v>
      </c>
      <c r="AE4" s="23">
        <v>50</v>
      </c>
      <c r="AF4" s="24">
        <f t="shared" si="5"/>
        <v>0.46388888888888885</v>
      </c>
      <c r="AG4" s="25">
        <f>AD4*1400</f>
        <v>14000</v>
      </c>
    </row>
    <row r="5" spans="1:33" s="31" customFormat="1" ht="21" customHeight="1">
      <c r="A5" s="27" t="s">
        <v>38</v>
      </c>
      <c r="B5" s="28" t="s">
        <v>39</v>
      </c>
      <c r="C5" s="10">
        <f>TIME(0,55,26)</f>
        <v>3.8495370370370367E-2</v>
      </c>
      <c r="D5" s="10">
        <f>C5</f>
        <v>3.8495370370370367E-2</v>
      </c>
      <c r="E5" s="12">
        <f>TIME(1,52,0)</f>
        <v>7.7777777777777779E-2</v>
      </c>
      <c r="F5" s="12">
        <f t="shared" si="0"/>
        <v>3.9282407407407412E-2</v>
      </c>
      <c r="G5" s="13">
        <f>TIME(2,53,0)</f>
        <v>0.12013888888888889</v>
      </c>
      <c r="H5" s="10">
        <f t="shared" si="1"/>
        <v>4.2361111111111113E-2</v>
      </c>
      <c r="I5" s="13">
        <f>TIME(4,0,0)</f>
        <v>0.16666666666666666</v>
      </c>
      <c r="J5" s="10">
        <f t="shared" si="2"/>
        <v>4.6527777777777765E-2</v>
      </c>
      <c r="K5" s="13">
        <f>TIME(5,11,0)</f>
        <v>0.21597222222222223</v>
      </c>
      <c r="L5" s="10">
        <f t="shared" si="3"/>
        <v>4.9305555555555575E-2</v>
      </c>
      <c r="M5" s="13">
        <f>TIME(6,21,0)</f>
        <v>0.26458333333333334</v>
      </c>
      <c r="N5" s="10">
        <f t="shared" si="4"/>
        <v>4.8611111111111105E-2</v>
      </c>
      <c r="O5" s="27">
        <f>TIME(7,39,0)</f>
        <v>0.31875000000000003</v>
      </c>
      <c r="P5" s="10">
        <f>O5-M5</f>
        <v>5.4166666666666696E-2</v>
      </c>
      <c r="Q5" s="27">
        <f>TIME(9,8,0)</f>
        <v>0.38055555555555554</v>
      </c>
      <c r="R5" s="10">
        <f>Q5-O5</f>
        <v>6.1805555555555503E-2</v>
      </c>
      <c r="S5" s="27">
        <f>TIME(10,55,0)</f>
        <v>0.4548611111111111</v>
      </c>
      <c r="T5" s="10">
        <f>S5-Q5</f>
        <v>7.4305555555555569E-2</v>
      </c>
      <c r="U5" s="27"/>
      <c r="V5" s="27"/>
      <c r="W5" s="27"/>
      <c r="X5" s="27"/>
      <c r="Y5" s="27"/>
      <c r="Z5" s="27"/>
      <c r="AA5" s="27"/>
      <c r="AB5" s="27"/>
      <c r="AC5" s="27"/>
      <c r="AD5" s="29">
        <v>9</v>
      </c>
      <c r="AE5" s="29">
        <v>45</v>
      </c>
      <c r="AF5" s="15">
        <f t="shared" si="5"/>
        <v>0.4548611111111111</v>
      </c>
      <c r="AG5" s="30">
        <f>AD5*1400</f>
        <v>12600</v>
      </c>
    </row>
    <row r="6" spans="1:33" s="26" customFormat="1" ht="18">
      <c r="A6" s="32" t="s">
        <v>40</v>
      </c>
      <c r="B6" s="18" t="s">
        <v>41</v>
      </c>
      <c r="C6" s="19">
        <f>TIME(0,47,51)</f>
        <v>3.3229166666666664E-2</v>
      </c>
      <c r="D6" s="19">
        <f>C6</f>
        <v>3.3229166666666664E-2</v>
      </c>
      <c r="E6" s="19">
        <f>TIME(1,47,2)</f>
        <v>7.4328703703703702E-2</v>
      </c>
      <c r="F6" s="20">
        <f t="shared" si="0"/>
        <v>4.1099537037037039E-2</v>
      </c>
      <c r="G6" s="19">
        <f>TIME(2,49,0)</f>
        <v>0.1173611111111111</v>
      </c>
      <c r="H6" s="33">
        <f t="shared" si="1"/>
        <v>4.3032407407407394E-2</v>
      </c>
      <c r="I6" s="19">
        <f>TIME(4,1,0)</f>
        <v>0.1673611111111111</v>
      </c>
      <c r="J6" s="33">
        <f t="shared" si="2"/>
        <v>0.05</v>
      </c>
      <c r="K6" s="19">
        <f>TIME(5,13,0)</f>
        <v>0.21736111111111112</v>
      </c>
      <c r="L6" s="19">
        <f t="shared" si="3"/>
        <v>5.0000000000000017E-2</v>
      </c>
      <c r="M6" s="33">
        <f>TIME(6,26,0)</f>
        <v>0.26805555555555555</v>
      </c>
      <c r="N6" s="19">
        <f t="shared" si="4"/>
        <v>5.0694444444444431E-2</v>
      </c>
      <c r="O6" s="19">
        <f>TIME(7,52,0)</f>
        <v>0.32777777777777778</v>
      </c>
      <c r="P6" s="33">
        <f>O6-M6</f>
        <v>5.9722222222222232E-2</v>
      </c>
      <c r="Q6" s="34"/>
      <c r="R6" s="17"/>
      <c r="S6" s="34"/>
      <c r="T6" s="17"/>
      <c r="U6" s="34"/>
      <c r="V6" s="22"/>
      <c r="W6" s="21"/>
      <c r="X6" s="22"/>
      <c r="Y6" s="21"/>
      <c r="Z6" s="21"/>
      <c r="AA6" s="21"/>
      <c r="AB6" s="21"/>
      <c r="AC6" s="21"/>
      <c r="AD6" s="23">
        <v>7</v>
      </c>
      <c r="AE6" s="23">
        <v>35</v>
      </c>
      <c r="AF6" s="24">
        <f t="shared" si="5"/>
        <v>0.32777777777777778</v>
      </c>
      <c r="AG6" s="25" t="s">
        <v>42</v>
      </c>
    </row>
    <row r="7" spans="1:33" s="31" customFormat="1" ht="18">
      <c r="A7" s="35" t="s">
        <v>43</v>
      </c>
      <c r="B7" s="11" t="s">
        <v>44</v>
      </c>
      <c r="C7" s="10">
        <f>TIME(1,12,0)</f>
        <v>4.9999999999999996E-2</v>
      </c>
      <c r="D7" s="10">
        <f>TIME(1,12,13)</f>
        <v>5.0150462962962966E-2</v>
      </c>
      <c r="E7" s="10">
        <f>TIME(2,34,0)</f>
        <v>0.10694444444444444</v>
      </c>
      <c r="F7" s="12">
        <f t="shared" si="0"/>
        <v>5.6944444444444443E-2</v>
      </c>
      <c r="G7" s="10">
        <f>TIME(4,0,24)</f>
        <v>0.16694444444444445</v>
      </c>
      <c r="H7" s="35">
        <f t="shared" si="1"/>
        <v>6.0000000000000012E-2</v>
      </c>
      <c r="I7" s="10">
        <f>TIME(5,26,45)</f>
        <v>0.22690972222222225</v>
      </c>
      <c r="J7" s="36">
        <f t="shared" si="2"/>
        <v>5.9965277777777798E-2</v>
      </c>
      <c r="K7" s="10">
        <f>TIME(6,53,54)</f>
        <v>0.28743055555555558</v>
      </c>
      <c r="L7" s="10">
        <f t="shared" si="3"/>
        <v>6.0520833333333329E-2</v>
      </c>
      <c r="M7" s="36">
        <f>TIME(8,40,0)</f>
        <v>0.3611111111111111</v>
      </c>
      <c r="N7" s="10">
        <f t="shared" si="4"/>
        <v>7.3680555555555527E-2</v>
      </c>
      <c r="O7" s="10">
        <f>TIME(11,6,0)</f>
        <v>0.46249999999999997</v>
      </c>
      <c r="P7" s="36">
        <f>O7-M7</f>
        <v>0.10138888888888886</v>
      </c>
      <c r="Q7" s="37"/>
      <c r="R7" s="35"/>
      <c r="S7" s="37"/>
      <c r="T7" s="35"/>
      <c r="U7" s="37"/>
      <c r="V7" s="27"/>
      <c r="W7" s="38"/>
      <c r="X7" s="27"/>
      <c r="Y7" s="38"/>
      <c r="Z7" s="38"/>
      <c r="AA7" s="38"/>
      <c r="AB7" s="38"/>
      <c r="AC7" s="38"/>
      <c r="AD7" s="39">
        <v>7</v>
      </c>
      <c r="AE7" s="39">
        <v>35</v>
      </c>
      <c r="AF7" s="15">
        <f t="shared" si="5"/>
        <v>0.46265046296296292</v>
      </c>
      <c r="AG7" s="14">
        <f t="shared" ref="AG7:AG16" si="7">AD7*1400</f>
        <v>9800</v>
      </c>
    </row>
    <row r="8" spans="1:33" s="26" customFormat="1" ht="18">
      <c r="A8" s="17" t="s">
        <v>45</v>
      </c>
      <c r="B8" s="40" t="s">
        <v>46</v>
      </c>
      <c r="C8" s="19">
        <f>TIME(1,2,0)</f>
        <v>4.3055555555555562E-2</v>
      </c>
      <c r="D8" s="19">
        <f t="shared" ref="D8:D16" si="8">C8</f>
        <v>4.3055555555555562E-2</v>
      </c>
      <c r="E8" s="19">
        <f>TIME(2,18,0)</f>
        <v>9.5833333333333326E-2</v>
      </c>
      <c r="F8" s="20">
        <f t="shared" si="0"/>
        <v>5.2777777777777764E-2</v>
      </c>
      <c r="G8" s="19">
        <f>TIME(3,46,0)</f>
        <v>0.15694444444444444</v>
      </c>
      <c r="H8" s="33">
        <f t="shared" si="1"/>
        <v>6.1111111111111116E-2</v>
      </c>
      <c r="I8" s="19">
        <f>TIME(5,24,0)</f>
        <v>0.22500000000000001</v>
      </c>
      <c r="J8" s="33">
        <f t="shared" si="2"/>
        <v>6.8055555555555564E-2</v>
      </c>
      <c r="K8" s="19">
        <f>TIME(7,37,0)</f>
        <v>0.31736111111111115</v>
      </c>
      <c r="L8" s="19">
        <f t="shared" si="3"/>
        <v>9.2361111111111144E-2</v>
      </c>
      <c r="M8" s="33">
        <f>TIME(9,31,0)</f>
        <v>0.39652777777777781</v>
      </c>
      <c r="N8" s="19">
        <f t="shared" si="4"/>
        <v>7.9166666666666663E-2</v>
      </c>
      <c r="O8" s="19"/>
      <c r="P8" s="17"/>
      <c r="Q8" s="17"/>
      <c r="R8" s="17"/>
      <c r="S8" s="17"/>
      <c r="T8" s="17"/>
      <c r="U8" s="34"/>
      <c r="V8" s="22"/>
      <c r="W8" s="21"/>
      <c r="X8" s="22"/>
      <c r="Y8" s="21"/>
      <c r="Z8" s="21"/>
      <c r="AA8" s="21"/>
      <c r="AB8" s="21"/>
      <c r="AC8" s="21"/>
      <c r="AD8" s="23">
        <v>6</v>
      </c>
      <c r="AE8" s="23">
        <v>30</v>
      </c>
      <c r="AF8" s="24">
        <f t="shared" si="5"/>
        <v>0.39652777777777781</v>
      </c>
      <c r="AG8" s="25">
        <f t="shared" si="7"/>
        <v>8400</v>
      </c>
    </row>
    <row r="9" spans="1:33" s="31" customFormat="1" ht="18">
      <c r="A9" s="35" t="s">
        <v>47</v>
      </c>
      <c r="B9" s="11" t="s">
        <v>48</v>
      </c>
      <c r="C9" s="10">
        <f>TIME(0,56,24)</f>
        <v>3.9166666666666662E-2</v>
      </c>
      <c r="D9" s="10">
        <f t="shared" si="8"/>
        <v>3.9166666666666662E-2</v>
      </c>
      <c r="E9" s="10">
        <f>TIME(2,0,0)</f>
        <v>8.3333333333333329E-2</v>
      </c>
      <c r="F9" s="12">
        <f t="shared" si="0"/>
        <v>4.4166666666666667E-2</v>
      </c>
      <c r="G9" s="10">
        <f>TIME(3,10,0)</f>
        <v>0.13194444444444445</v>
      </c>
      <c r="H9" s="35">
        <f t="shared" si="1"/>
        <v>4.8611111111111119E-2</v>
      </c>
      <c r="I9" s="10">
        <f>TIME(4,26,0)</f>
        <v>0.18472222222222223</v>
      </c>
      <c r="J9" s="35">
        <f t="shared" si="2"/>
        <v>5.2777777777777785E-2</v>
      </c>
      <c r="K9" s="10">
        <f>TIME(6,7,0)</f>
        <v>0.25486111111111109</v>
      </c>
      <c r="L9" s="10">
        <f t="shared" si="3"/>
        <v>7.0138888888888862E-2</v>
      </c>
      <c r="M9" s="35"/>
      <c r="N9" s="10"/>
      <c r="O9" s="10"/>
      <c r="P9" s="35"/>
      <c r="Q9" s="10"/>
      <c r="R9" s="35"/>
      <c r="S9" s="36"/>
      <c r="T9" s="35"/>
      <c r="U9" s="10"/>
      <c r="V9" s="27"/>
      <c r="W9" s="38"/>
      <c r="X9" s="27"/>
      <c r="Y9" s="38"/>
      <c r="Z9" s="38"/>
      <c r="AA9" s="38"/>
      <c r="AB9" s="38"/>
      <c r="AC9" s="38"/>
      <c r="AD9" s="39">
        <v>5</v>
      </c>
      <c r="AE9" s="39">
        <v>25</v>
      </c>
      <c r="AF9" s="15">
        <f t="shared" si="5"/>
        <v>0.25486111111111109</v>
      </c>
      <c r="AG9" s="14">
        <f t="shared" si="7"/>
        <v>7000</v>
      </c>
    </row>
    <row r="10" spans="1:33" s="26" customFormat="1" ht="18">
      <c r="A10" s="17" t="s">
        <v>49</v>
      </c>
      <c r="B10" s="18" t="s">
        <v>50</v>
      </c>
      <c r="C10" s="19">
        <f>TIME(0,49,41)</f>
        <v>3.4502314814814812E-2</v>
      </c>
      <c r="D10" s="19">
        <f t="shared" si="8"/>
        <v>3.4502314814814812E-2</v>
      </c>
      <c r="E10" s="19">
        <f>TIME(1,51,0)</f>
        <v>7.7083333333333337E-2</v>
      </c>
      <c r="F10" s="20">
        <f t="shared" si="0"/>
        <v>4.2581018518518525E-2</v>
      </c>
      <c r="G10" s="19">
        <f>TIME(2,53,0)</f>
        <v>0.12013888888888889</v>
      </c>
      <c r="H10" s="17">
        <f t="shared" si="1"/>
        <v>4.3055555555555555E-2</v>
      </c>
      <c r="I10" s="19">
        <f>TIME(4,40,0)</f>
        <v>0.19444444444444445</v>
      </c>
      <c r="J10" s="33">
        <f t="shared" si="2"/>
        <v>7.4305555555555555E-2</v>
      </c>
      <c r="K10" s="19">
        <f>TIME(7,2,0)</f>
        <v>0.29305555555555557</v>
      </c>
      <c r="L10" s="19">
        <f t="shared" si="3"/>
        <v>9.8611111111111122E-2</v>
      </c>
      <c r="M10" s="17"/>
      <c r="N10" s="19"/>
      <c r="O10" s="19"/>
      <c r="P10" s="17"/>
      <c r="Q10" s="34"/>
      <c r="R10" s="17"/>
      <c r="S10" s="34"/>
      <c r="T10" s="17"/>
      <c r="U10" s="34"/>
      <c r="V10" s="22"/>
      <c r="W10" s="21"/>
      <c r="X10" s="22"/>
      <c r="Y10" s="21"/>
      <c r="Z10" s="21"/>
      <c r="AA10" s="21"/>
      <c r="AB10" s="21"/>
      <c r="AC10" s="21"/>
      <c r="AD10" s="23">
        <v>5</v>
      </c>
      <c r="AE10" s="23">
        <v>25</v>
      </c>
      <c r="AF10" s="24">
        <f t="shared" si="5"/>
        <v>0.29305555555555557</v>
      </c>
      <c r="AG10" s="25">
        <f t="shared" si="7"/>
        <v>7000</v>
      </c>
    </row>
    <row r="11" spans="1:33" s="31" customFormat="1" ht="18">
      <c r="A11" s="35" t="s">
        <v>51</v>
      </c>
      <c r="B11" s="28" t="s">
        <v>52</v>
      </c>
      <c r="C11" s="10">
        <f>TIME(1,4,30)</f>
        <v>4.4791666666666667E-2</v>
      </c>
      <c r="D11" s="10">
        <f t="shared" si="8"/>
        <v>4.4791666666666667E-2</v>
      </c>
      <c r="E11" s="10">
        <f>TIME(2,22,0)</f>
        <v>9.8611111111111108E-2</v>
      </c>
      <c r="F11" s="12">
        <f t="shared" si="0"/>
        <v>5.3819444444444441E-2</v>
      </c>
      <c r="G11" s="10">
        <f>TIME(3,46,0)</f>
        <v>0.15694444444444444</v>
      </c>
      <c r="H11" s="35">
        <f t="shared" si="1"/>
        <v>5.8333333333333334E-2</v>
      </c>
      <c r="I11" s="10">
        <f>TIME(5,30,0)</f>
        <v>0.22916666666666666</v>
      </c>
      <c r="J11" s="36">
        <f t="shared" si="2"/>
        <v>7.2222222222222215E-2</v>
      </c>
      <c r="K11" s="10">
        <f>TIME(8,34,0)</f>
        <v>0.35694444444444445</v>
      </c>
      <c r="L11" s="10">
        <f t="shared" si="3"/>
        <v>0.1277777777777778</v>
      </c>
      <c r="M11" s="35"/>
      <c r="N11" s="10"/>
      <c r="O11" s="10"/>
      <c r="P11" s="35"/>
      <c r="Q11" s="37"/>
      <c r="R11" s="35"/>
      <c r="S11" s="37"/>
      <c r="T11" s="35"/>
      <c r="U11" s="37"/>
      <c r="V11" s="27"/>
      <c r="W11" s="38"/>
      <c r="X11" s="27"/>
      <c r="Y11" s="38"/>
      <c r="Z11" s="38"/>
      <c r="AA11" s="38"/>
      <c r="AB11" s="38"/>
      <c r="AC11" s="38"/>
      <c r="AD11" s="39">
        <v>5</v>
      </c>
      <c r="AE11" s="39">
        <v>25</v>
      </c>
      <c r="AF11" s="15">
        <f t="shared" si="5"/>
        <v>0.35694444444444445</v>
      </c>
      <c r="AG11" s="30">
        <f t="shared" si="7"/>
        <v>7000</v>
      </c>
    </row>
    <row r="12" spans="1:33" s="26" customFormat="1" ht="23" customHeight="1">
      <c r="A12" s="17" t="s">
        <v>53</v>
      </c>
      <c r="B12" s="18" t="s">
        <v>54</v>
      </c>
      <c r="C12" s="19">
        <f>TIME(1,25,13)</f>
        <v>5.917824074074074E-2</v>
      </c>
      <c r="D12" s="19">
        <f t="shared" si="8"/>
        <v>5.917824074074074E-2</v>
      </c>
      <c r="E12" s="19">
        <f>TIME(2,55,26)</f>
        <v>0.1218287037037037</v>
      </c>
      <c r="F12" s="20">
        <f t="shared" si="0"/>
        <v>6.2650462962962963E-2</v>
      </c>
      <c r="G12" s="19">
        <f>TIME(4,37,56)</f>
        <v>0.19300925925925927</v>
      </c>
      <c r="H12" s="17">
        <f>G12-E12</f>
        <v>7.1180555555555566E-2</v>
      </c>
      <c r="I12" s="19">
        <f>TIME(6,23,40)</f>
        <v>0.26643518518518522</v>
      </c>
      <c r="J12" s="33">
        <f t="shared" si="2"/>
        <v>7.342592592592595E-2</v>
      </c>
      <c r="K12" s="19"/>
      <c r="L12" s="19"/>
      <c r="M12" s="17"/>
      <c r="N12" s="19"/>
      <c r="O12" s="19"/>
      <c r="P12" s="17"/>
      <c r="Q12" s="17"/>
      <c r="R12" s="17"/>
      <c r="S12" s="17"/>
      <c r="T12" s="17"/>
      <c r="U12" s="17"/>
      <c r="V12" s="22"/>
      <c r="W12" s="22"/>
      <c r="X12" s="22"/>
      <c r="Y12" s="22"/>
      <c r="Z12" s="22"/>
      <c r="AA12" s="22"/>
      <c r="AB12" s="22"/>
      <c r="AC12" s="22"/>
      <c r="AD12" s="23">
        <v>4</v>
      </c>
      <c r="AE12" s="23">
        <v>20</v>
      </c>
      <c r="AF12" s="24">
        <f t="shared" si="5"/>
        <v>0.26643518518518522</v>
      </c>
      <c r="AG12" s="25">
        <f t="shared" si="7"/>
        <v>5600</v>
      </c>
    </row>
    <row r="13" spans="1:33" s="31" customFormat="1" ht="18">
      <c r="A13" s="35" t="s">
        <v>55</v>
      </c>
      <c r="B13" s="11" t="s">
        <v>56</v>
      </c>
      <c r="C13" s="10">
        <f>TIME(1,20,0)</f>
        <v>5.5555555555555552E-2</v>
      </c>
      <c r="D13" s="10">
        <f t="shared" si="8"/>
        <v>5.5555555555555552E-2</v>
      </c>
      <c r="E13" s="10">
        <f>TIME(2,49,0)</f>
        <v>0.1173611111111111</v>
      </c>
      <c r="F13" s="12">
        <f t="shared" si="0"/>
        <v>6.1805555555555544E-2</v>
      </c>
      <c r="G13" s="10">
        <f>TIME(4,31,0)</f>
        <v>0.18819444444444444</v>
      </c>
      <c r="H13" s="35">
        <f t="shared" si="1"/>
        <v>7.0833333333333345E-2</v>
      </c>
      <c r="I13" s="10"/>
      <c r="J13" s="36"/>
      <c r="K13" s="10"/>
      <c r="L13" s="10"/>
      <c r="M13" s="35"/>
      <c r="N13" s="10"/>
      <c r="O13" s="10"/>
      <c r="P13" s="35"/>
      <c r="Q13" s="37"/>
      <c r="R13" s="35"/>
      <c r="S13" s="37"/>
      <c r="T13" s="35"/>
      <c r="U13" s="37"/>
      <c r="V13" s="27"/>
      <c r="W13" s="38"/>
      <c r="X13" s="27"/>
      <c r="Y13" s="38"/>
      <c r="Z13" s="38"/>
      <c r="AA13" s="38"/>
      <c r="AB13" s="38"/>
      <c r="AC13" s="38"/>
      <c r="AD13" s="39">
        <v>3</v>
      </c>
      <c r="AE13" s="39">
        <v>15</v>
      </c>
      <c r="AF13" s="15">
        <f t="shared" si="5"/>
        <v>0.18819444444444444</v>
      </c>
      <c r="AG13" s="30">
        <f t="shared" si="7"/>
        <v>4200</v>
      </c>
    </row>
    <row r="14" spans="1:33" s="26" customFormat="1" ht="18">
      <c r="A14" s="17" t="s">
        <v>57</v>
      </c>
      <c r="B14" s="40" t="s">
        <v>58</v>
      </c>
      <c r="C14" s="19">
        <f>TIME(1,20,0)</f>
        <v>5.5555555555555552E-2</v>
      </c>
      <c r="D14" s="19">
        <f t="shared" si="8"/>
        <v>5.5555555555555552E-2</v>
      </c>
      <c r="E14" s="19">
        <f>TIME(2,35,0)</f>
        <v>0.1076388888888889</v>
      </c>
      <c r="F14" s="20">
        <f t="shared" si="0"/>
        <v>5.2083333333333343E-2</v>
      </c>
      <c r="G14" s="19">
        <f>TIME(4,42,0)</f>
        <v>0.19583333333333333</v>
      </c>
      <c r="H14" s="17">
        <f t="shared" si="1"/>
        <v>8.8194444444444436E-2</v>
      </c>
      <c r="I14" s="19"/>
      <c r="J14" s="17"/>
      <c r="K14" s="19"/>
      <c r="L14" s="19"/>
      <c r="M14" s="17"/>
      <c r="N14" s="19"/>
      <c r="O14" s="19"/>
      <c r="P14" s="17"/>
      <c r="Q14" s="34"/>
      <c r="R14" s="17"/>
      <c r="S14" s="34"/>
      <c r="T14" s="17"/>
      <c r="U14" s="34"/>
      <c r="V14" s="22"/>
      <c r="W14" s="21"/>
      <c r="X14" s="22"/>
      <c r="Y14" s="21"/>
      <c r="Z14" s="21"/>
      <c r="AA14" s="21"/>
      <c r="AB14" s="21"/>
      <c r="AC14" s="21"/>
      <c r="AD14" s="23">
        <v>3</v>
      </c>
      <c r="AE14" s="23">
        <v>15</v>
      </c>
      <c r="AF14" s="24">
        <f t="shared" si="5"/>
        <v>0.19583333333333333</v>
      </c>
      <c r="AG14" s="25">
        <f t="shared" si="7"/>
        <v>4200</v>
      </c>
    </row>
    <row r="15" spans="1:33" s="31" customFormat="1" ht="18">
      <c r="A15" s="35" t="s">
        <v>59</v>
      </c>
      <c r="B15" s="11" t="s">
        <v>60</v>
      </c>
      <c r="C15" s="10">
        <f>TIME(1,8,0)</f>
        <v>4.7222222222222221E-2</v>
      </c>
      <c r="D15" s="10">
        <f t="shared" si="8"/>
        <v>4.7222222222222221E-2</v>
      </c>
      <c r="E15" s="10">
        <f>TIME(2,35,0)</f>
        <v>0.1076388888888889</v>
      </c>
      <c r="F15" s="12">
        <f t="shared" si="0"/>
        <v>6.0416666666666674E-2</v>
      </c>
      <c r="G15" s="10"/>
      <c r="H15" s="35"/>
      <c r="I15" s="10"/>
      <c r="J15" s="35"/>
      <c r="K15" s="10"/>
      <c r="L15" s="35"/>
      <c r="M15" s="35"/>
      <c r="N15" s="10"/>
      <c r="O15" s="10"/>
      <c r="P15" s="35"/>
      <c r="Q15" s="35"/>
      <c r="R15" s="35"/>
      <c r="S15" s="35"/>
      <c r="T15" s="35"/>
      <c r="U15" s="35"/>
      <c r="V15" s="27"/>
      <c r="W15" s="38"/>
      <c r="X15" s="27"/>
      <c r="Y15" s="38"/>
      <c r="Z15" s="38"/>
      <c r="AA15" s="38"/>
      <c r="AB15" s="38"/>
      <c r="AC15" s="38"/>
      <c r="AD15" s="39">
        <v>2</v>
      </c>
      <c r="AE15" s="39">
        <v>10</v>
      </c>
      <c r="AF15" s="15">
        <f t="shared" si="5"/>
        <v>0.1076388888888889</v>
      </c>
      <c r="AG15" s="14">
        <f t="shared" si="7"/>
        <v>2800</v>
      </c>
    </row>
    <row r="16" spans="1:33" s="26" customFormat="1" ht="18">
      <c r="A16" s="17" t="s">
        <v>61</v>
      </c>
      <c r="B16" s="18" t="s">
        <v>62</v>
      </c>
      <c r="C16" s="19">
        <f>TIME(1,30,0)</f>
        <v>6.25E-2</v>
      </c>
      <c r="D16" s="19">
        <f t="shared" si="8"/>
        <v>6.25E-2</v>
      </c>
      <c r="E16" s="19"/>
      <c r="F16" s="20"/>
      <c r="G16" s="19"/>
      <c r="H16" s="17"/>
      <c r="I16" s="19"/>
      <c r="J16" s="17"/>
      <c r="K16" s="19"/>
      <c r="L16" s="17"/>
      <c r="M16" s="17"/>
      <c r="N16" s="17"/>
      <c r="O16" s="17"/>
      <c r="P16" s="17"/>
      <c r="Q16" s="19"/>
      <c r="R16" s="17"/>
      <c r="S16" s="33"/>
      <c r="T16" s="17"/>
      <c r="U16" s="19"/>
      <c r="V16" s="22"/>
      <c r="W16" s="21"/>
      <c r="X16" s="22"/>
      <c r="Y16" s="21"/>
      <c r="Z16" s="21"/>
      <c r="AA16" s="21"/>
      <c r="AB16" s="21"/>
      <c r="AC16" s="21"/>
      <c r="AD16" s="23">
        <v>1</v>
      </c>
      <c r="AE16" s="23">
        <v>5</v>
      </c>
      <c r="AF16" s="24">
        <f t="shared" si="5"/>
        <v>6.25E-2</v>
      </c>
      <c r="AG16" s="25">
        <f t="shared" si="7"/>
        <v>1400</v>
      </c>
    </row>
  </sheetData>
  <sheetCalcPr fullCalcOnLoad="1"/>
  <phoneticPr fontId="1" type="noConversion"/>
  <pageMargins left="0.75" right="0.75" top="1" bottom="1" header="0.5" footer="0.5"/>
  <pageSetup paperSize="3" orientation="portrait" horizontalDpi="4294967292" verticalDpi="4294967292"/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iLuv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Hardin</dc:creator>
  <cp:lastModifiedBy>John Hardin</cp:lastModifiedBy>
  <dcterms:created xsi:type="dcterms:W3CDTF">2014-01-23T17:28:31Z</dcterms:created>
  <dcterms:modified xsi:type="dcterms:W3CDTF">2014-01-23T17:28:44Z</dcterms:modified>
</cp:coreProperties>
</file>